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215" tabRatio="879" activeTab="2"/>
  </bookViews>
  <sheets>
    <sheet name="资产负债表" sheetId="1" r:id="rId1"/>
    <sheet name="利润表" sheetId="2" r:id="rId2"/>
    <sheet name="现金流量表" sheetId="3" r:id="rId3"/>
  </sheets>
  <externalReferences>
    <externalReference r:id="rId6"/>
    <externalReference r:id="rId7"/>
  </externalReferences>
  <definedNames>
    <definedName name="?">#REF!</definedName>
    <definedName name="??????">#REF!</definedName>
    <definedName name="Print_Area_MI">#REF!</definedName>
    <definedName name="核定">'[1]Sheet1 (11)'!$A$5</definedName>
    <definedName name="序号">'[2]Sheet1 (11)'!$A$5</definedName>
  </definedNames>
  <calcPr fullCalcOnLoad="1"/>
</workbook>
</file>

<file path=xl/comments3.xml><?xml version="1.0" encoding="utf-8"?>
<comments xmlns="http://schemas.openxmlformats.org/spreadsheetml/2006/main">
  <authors>
    <author>雨林木风</author>
  </authors>
  <commentList>
    <comment ref="C1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手工录入</t>
        </r>
      </text>
    </comment>
    <comment ref="F1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新会计准则下由于该科目取消,需要人工从其他应付款中分离出该数据</t>
        </r>
      </text>
    </comment>
  </commentList>
</comments>
</file>

<file path=xl/sharedStrings.xml><?xml version="1.0" encoding="utf-8"?>
<sst xmlns="http://schemas.openxmlformats.org/spreadsheetml/2006/main" count="180" uniqueCount="170">
  <si>
    <r>
      <t>资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产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负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债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表</t>
    </r>
  </si>
  <si>
    <r>
      <t xml:space="preserve"> </t>
    </r>
    <r>
      <rPr>
        <sz val="10.5"/>
        <rFont val="宋体"/>
        <family val="0"/>
      </rPr>
      <t>单位：元</t>
    </r>
  </si>
  <si>
    <t>资产</t>
  </si>
  <si>
    <t>行次</t>
  </si>
  <si>
    <t>年初数</t>
  </si>
  <si>
    <t>期末数</t>
  </si>
  <si>
    <t>负债及所有者权益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</si>
  <si>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</si>
  <si>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</si>
  <si>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</si>
  <si>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</si>
  <si>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</si>
  <si>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应付票据</t>
  </si>
  <si>
    <t xml:space="preserve">  应收票据</t>
  </si>
  <si>
    <t xml:space="preserve">  应付帐款</t>
  </si>
  <si>
    <t xml:space="preserve">  应收帐款</t>
  </si>
  <si>
    <t xml:space="preserve">  预收帐款</t>
  </si>
  <si>
    <t xml:space="preserve">  减：坏帐准备</t>
  </si>
  <si>
    <t xml:space="preserve">  其他应付款</t>
  </si>
  <si>
    <t xml:space="preserve">  应收帐款净额</t>
  </si>
  <si>
    <t xml:space="preserve">  应付工资</t>
  </si>
  <si>
    <t xml:space="preserve">  预付帐款</t>
  </si>
  <si>
    <t xml:space="preserve">  应付福利费</t>
  </si>
  <si>
    <t xml:space="preserve">  应收补贴款</t>
  </si>
  <si>
    <t xml:space="preserve">  未交税金</t>
  </si>
  <si>
    <r>
      <t xml:space="preserve">    </t>
    </r>
    <r>
      <rPr>
        <sz val="9"/>
        <rFont val="宋体"/>
        <family val="0"/>
      </rPr>
      <t>其他应收款</t>
    </r>
  </si>
  <si>
    <t xml:space="preserve">  未付利润</t>
  </si>
  <si>
    <t xml:space="preserve">  存货</t>
  </si>
  <si>
    <t xml:space="preserve">  其他未交款</t>
  </si>
  <si>
    <t xml:space="preserve">  待摊费用</t>
  </si>
  <si>
    <t xml:space="preserve">  预提费用</t>
  </si>
  <si>
    <t xml:space="preserve">  待处理流动资产净损失</t>
  </si>
  <si>
    <t xml:space="preserve">  一年内到期的长期负债</t>
  </si>
  <si>
    <t xml:space="preserve">  一年内到期的长期债券投资</t>
  </si>
  <si>
    <t xml:space="preserve">  其他流动负债</t>
  </si>
  <si>
    <t xml:space="preserve">  其他流动资产</t>
  </si>
  <si>
    <t>流动负债合计</t>
  </si>
  <si>
    <t xml:space="preserve">  流动资产合计</t>
  </si>
  <si>
    <t>长期负债：</t>
  </si>
  <si>
    <t>长期投资：</t>
  </si>
  <si>
    <t xml:space="preserve">  长期借款</t>
  </si>
  <si>
    <t xml:space="preserve">  长期投资</t>
  </si>
  <si>
    <t xml:space="preserve">  应付债券</t>
  </si>
  <si>
    <t>固定资产：</t>
  </si>
  <si>
    <t xml:space="preserve">  长期应付款</t>
  </si>
  <si>
    <t xml:space="preserve">  固定资产原价</t>
  </si>
  <si>
    <t xml:space="preserve">  其他长期负债</t>
  </si>
  <si>
    <t xml:space="preserve">  减：累计折旧</t>
  </si>
  <si>
    <t xml:space="preserve"> 其中：住房周转金</t>
  </si>
  <si>
    <t xml:space="preserve">  固定资产净值</t>
  </si>
  <si>
    <t xml:space="preserve">  固定资产清理</t>
  </si>
  <si>
    <t>长期负债合计</t>
  </si>
  <si>
    <t xml:space="preserve">  在建工程</t>
  </si>
  <si>
    <t>递延税项：</t>
  </si>
  <si>
    <t xml:space="preserve">  待处理固定资产净损失</t>
  </si>
  <si>
    <t xml:space="preserve">  递延税款贷项</t>
  </si>
  <si>
    <t xml:space="preserve">  固定资产合计</t>
  </si>
  <si>
    <t>无形资产及递延资产：</t>
  </si>
  <si>
    <t>负债合计</t>
  </si>
  <si>
    <t xml:space="preserve">  无形资产</t>
  </si>
  <si>
    <t>所有者权益：</t>
  </si>
  <si>
    <t xml:space="preserve">  递延资产</t>
  </si>
  <si>
    <t xml:space="preserve">  实收资本</t>
  </si>
  <si>
    <t xml:space="preserve">  资本公积</t>
  </si>
  <si>
    <t>无形资产及递延资产合计</t>
  </si>
  <si>
    <t xml:space="preserve">  盈余公积</t>
  </si>
  <si>
    <t>其他长期资产：</t>
  </si>
  <si>
    <t xml:space="preserve">  其中：公益金</t>
  </si>
  <si>
    <t xml:space="preserve">  其他长期资产</t>
  </si>
  <si>
    <t xml:space="preserve">  未分配利润</t>
  </si>
  <si>
    <t xml:space="preserve">  所有者权益合计</t>
  </si>
  <si>
    <t xml:space="preserve">  递延税款借项</t>
  </si>
  <si>
    <t>资产总计</t>
  </si>
  <si>
    <t>负债及所有者权益总计</t>
  </si>
  <si>
    <r>
      <t>补充资料：1.已贴现的商业承兑汇票</t>
    </r>
    <r>
      <rPr>
        <u val="single"/>
        <sz val="9"/>
        <rFont val="宋体"/>
        <family val="0"/>
      </rPr>
      <t xml:space="preserve">             </t>
    </r>
    <r>
      <rPr>
        <sz val="9"/>
        <rFont val="宋体"/>
        <family val="0"/>
      </rPr>
      <t>元；                            4.法人资本</t>
    </r>
    <r>
      <rPr>
        <u val="single"/>
        <sz val="9"/>
        <rFont val="宋体"/>
        <family val="0"/>
      </rPr>
      <t xml:space="preserve">            </t>
    </r>
    <r>
      <rPr>
        <sz val="9"/>
        <rFont val="宋体"/>
        <family val="0"/>
      </rPr>
      <t>元；</t>
    </r>
  </si>
  <si>
    <r>
      <t xml:space="preserve">          2.已包括在固定资产原价内的融资租入固定资产原价</t>
    </r>
    <r>
      <rPr>
        <u val="single"/>
        <sz val="9"/>
        <rFont val="宋体"/>
        <family val="0"/>
      </rPr>
      <t xml:space="preserve">           </t>
    </r>
    <r>
      <rPr>
        <sz val="9"/>
        <rFont val="宋体"/>
        <family val="0"/>
      </rPr>
      <t>元；      5.个人资本</t>
    </r>
    <r>
      <rPr>
        <u val="single"/>
        <sz val="9"/>
        <rFont val="宋体"/>
        <family val="0"/>
      </rPr>
      <t xml:space="preserve">            </t>
    </r>
    <r>
      <rPr>
        <sz val="9"/>
        <rFont val="宋体"/>
        <family val="0"/>
      </rPr>
      <t>元；</t>
    </r>
  </si>
  <si>
    <r>
      <t xml:space="preserve">          3．国家资本</t>
    </r>
    <r>
      <rPr>
        <u val="single"/>
        <sz val="9"/>
        <rFont val="宋体"/>
        <family val="0"/>
      </rPr>
      <t xml:space="preserve">                 </t>
    </r>
    <r>
      <rPr>
        <sz val="9"/>
        <rFont val="宋体"/>
        <family val="0"/>
      </rPr>
      <t>元；                                   6.外商资本</t>
    </r>
    <r>
      <rPr>
        <u val="single"/>
        <sz val="9"/>
        <rFont val="宋体"/>
        <family val="0"/>
      </rPr>
      <t xml:space="preserve">            </t>
    </r>
    <r>
      <rPr>
        <sz val="9"/>
        <rFont val="宋体"/>
        <family val="0"/>
      </rPr>
      <t>元。</t>
    </r>
  </si>
  <si>
    <t xml:space="preserve">         单位负责人：                   财会负责人：                复核：                 制表：</t>
  </si>
  <si>
    <r>
      <t>损</t>
    </r>
    <r>
      <rPr>
        <sz val="16"/>
        <rFont val="Times New Roman"/>
        <family val="1"/>
      </rPr>
      <t xml:space="preserve">     </t>
    </r>
    <r>
      <rPr>
        <sz val="16"/>
        <rFont val="宋体"/>
        <family val="0"/>
      </rPr>
      <t>益</t>
    </r>
    <r>
      <rPr>
        <sz val="16"/>
        <rFont val="Times New Roman"/>
        <family val="1"/>
      </rPr>
      <t xml:space="preserve">     </t>
    </r>
    <r>
      <rPr>
        <sz val="16"/>
        <rFont val="宋体"/>
        <family val="0"/>
      </rPr>
      <t>表</t>
    </r>
  </si>
  <si>
    <t>单位：元</t>
  </si>
  <si>
    <r>
      <t>项</t>
    </r>
    <r>
      <rPr>
        <sz val="10.5"/>
        <rFont val="Times New Roman"/>
        <family val="1"/>
      </rPr>
      <t xml:space="preserve">            </t>
    </r>
    <r>
      <rPr>
        <sz val="10.5"/>
        <rFont val="宋体"/>
        <family val="0"/>
      </rPr>
      <t>目</t>
    </r>
  </si>
  <si>
    <r>
      <t>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次</t>
    </r>
  </si>
  <si>
    <r>
      <t>本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数</t>
    </r>
  </si>
  <si>
    <r>
      <t>本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累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计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数</t>
    </r>
  </si>
  <si>
    <t>一、主营业务收入</t>
  </si>
  <si>
    <t xml:space="preserve">  减：主营业务成本</t>
  </si>
  <si>
    <t xml:space="preserve">      营业费用</t>
  </si>
  <si>
    <t xml:space="preserve">      主营业务税金及附加</t>
  </si>
  <si>
    <t>二、主营业务利润</t>
  </si>
  <si>
    <t xml:space="preserve">  加：其他业务利润</t>
  </si>
  <si>
    <t xml:space="preserve">  减：管理费用</t>
  </si>
  <si>
    <t xml:space="preserve">      财务费用</t>
  </si>
  <si>
    <t>三、营业利润</t>
  </si>
  <si>
    <t xml:space="preserve">  加：投资收益</t>
  </si>
  <si>
    <t xml:space="preserve">      补贴收入</t>
  </si>
  <si>
    <t xml:space="preserve">      营业外收入</t>
  </si>
  <si>
    <t xml:space="preserve">  减：营业外支出</t>
  </si>
  <si>
    <t xml:space="preserve">  加：以前年度损益调整</t>
  </si>
  <si>
    <t>四、利润总额</t>
  </si>
  <si>
    <t xml:space="preserve">  减：所得税</t>
  </si>
  <si>
    <t>五、净利润</t>
  </si>
  <si>
    <t>单位负责人：               财会负责人：             复核：            制表：</t>
  </si>
  <si>
    <t xml:space="preserve">  </t>
  </si>
  <si>
    <t>现金流量表</t>
  </si>
  <si>
    <t>2007年度</t>
  </si>
  <si>
    <t>项目</t>
  </si>
  <si>
    <t>行</t>
  </si>
  <si>
    <t>金额</t>
  </si>
  <si>
    <t>一、经营活动产生的现金流量：</t>
  </si>
  <si>
    <t xml:space="preserve"> 补充资料</t>
  </si>
  <si>
    <t xml:space="preserve">    销售商品、提供劳务收到的现金</t>
  </si>
  <si>
    <t>1、将净利润调节为经营活动现金流量：</t>
  </si>
  <si>
    <t xml:space="preserve">    收到的税费返还</t>
  </si>
  <si>
    <t xml:space="preserve">   净利润</t>
  </si>
  <si>
    <t xml:space="preserve">    收到的其他与经营活动有关的现金</t>
  </si>
  <si>
    <t xml:space="preserve">   加：计提的资产减值准备</t>
  </si>
  <si>
    <t xml:space="preserve">              现金流入小计</t>
  </si>
  <si>
    <t xml:space="preserve">       固定资产折旧</t>
  </si>
  <si>
    <t xml:space="preserve">    购买商品、接受劳务支付的现金</t>
  </si>
  <si>
    <t xml:space="preserve">       无形资产摊销</t>
  </si>
  <si>
    <t xml:space="preserve">    支付给职工以及为职工支付的现金</t>
  </si>
  <si>
    <t xml:space="preserve">       长期待摊费用摊销</t>
  </si>
  <si>
    <t xml:space="preserve">    支付的各项税费</t>
  </si>
  <si>
    <t xml:space="preserve">       待摊费用减少（减：增加）</t>
  </si>
  <si>
    <t xml:space="preserve">    支付的其他与经营活动有关的现金</t>
  </si>
  <si>
    <t xml:space="preserve">       预提费用增加（减：减少）</t>
  </si>
  <si>
    <t xml:space="preserve">              现金流出小计</t>
  </si>
  <si>
    <t xml:space="preserve">       处置固定资产、无形资产和其他长期资产的损失（减：收益）</t>
  </si>
  <si>
    <t xml:space="preserve">    经营活动产生的现金流量净额</t>
  </si>
  <si>
    <t xml:space="preserve">       固定资产报废损失</t>
  </si>
  <si>
    <t>二、投资活动产生的现金流量：</t>
  </si>
  <si>
    <t xml:space="preserve">       财务费用</t>
  </si>
  <si>
    <t xml:space="preserve">    收回投资所收到的现金</t>
  </si>
  <si>
    <t xml:space="preserve">       投资损失（减：收益）</t>
  </si>
  <si>
    <t xml:space="preserve">    取得投资收益所收到的现金</t>
  </si>
  <si>
    <t xml:space="preserve">       递延税款贷项（减：借项）</t>
  </si>
  <si>
    <t xml:space="preserve">    处置固定资产、无形资产和其他长期资产所收回的现金净额</t>
  </si>
  <si>
    <t xml:space="preserve">       存货的减少（减：增加）</t>
  </si>
  <si>
    <t xml:space="preserve">    收到的其他与投资活动有关的现金</t>
  </si>
  <si>
    <t xml:space="preserve">     经营性应收项目的减少（减：增加）</t>
  </si>
  <si>
    <t xml:space="preserve">             现金流入小计</t>
  </si>
  <si>
    <t xml:space="preserve">     经营性应付项目的增加（减：减少）</t>
  </si>
  <si>
    <t xml:space="preserve">    购建固定资产、无形资产和其他长期资产所支付的现金</t>
  </si>
  <si>
    <t xml:space="preserve">       其他</t>
  </si>
  <si>
    <t xml:space="preserve">    投资所支付的现金</t>
  </si>
  <si>
    <t xml:space="preserve">   经营活动产生的现金流量净值</t>
  </si>
  <si>
    <t xml:space="preserve">    支付的其他与投资活动有关的现金</t>
  </si>
  <si>
    <t>2、不涉及现金收支的投资和筹资活动：</t>
  </si>
  <si>
    <t xml:space="preserve">            现金流出小计</t>
  </si>
  <si>
    <t xml:space="preserve">        债务转为资本</t>
  </si>
  <si>
    <t xml:space="preserve">    投资活动产生的现金流量净额</t>
  </si>
  <si>
    <t xml:space="preserve">        一年内到期的可转换公司债券</t>
  </si>
  <si>
    <t>三、筹资活动产生的现金流量</t>
  </si>
  <si>
    <t xml:space="preserve">        融资租入固定资产</t>
  </si>
  <si>
    <t xml:space="preserve">    吸收投资所收到的现金</t>
  </si>
  <si>
    <t>3、现金及现金等价物净增加情况：</t>
  </si>
  <si>
    <t xml:space="preserve">    借款所收到的现金</t>
  </si>
  <si>
    <t xml:space="preserve">      现金的期末余额</t>
  </si>
  <si>
    <t xml:space="preserve">    收到的其他与筹资活动有关的现金</t>
  </si>
  <si>
    <t xml:space="preserve">      减：现金的期初余额</t>
  </si>
  <si>
    <t xml:space="preserve">      加：现金等价物的期末余额</t>
  </si>
  <si>
    <t xml:space="preserve">    偿还债务所支付的现金</t>
  </si>
  <si>
    <t xml:space="preserve">      减：现金等价物的期初余额</t>
  </si>
  <si>
    <t xml:space="preserve">    分配股利、利润或偿付利息所支付的现金</t>
  </si>
  <si>
    <t xml:space="preserve">      现金及现金等价物净增加额</t>
  </si>
  <si>
    <t xml:space="preserve">    支付的其他与筹资活动有关的现金</t>
  </si>
  <si>
    <t xml:space="preserve">    筹资活动产生的现金流量净额</t>
  </si>
  <si>
    <t>四、汇率变动对现金的影响</t>
  </si>
  <si>
    <t>五、现金及现金等价物净增加额</t>
  </si>
  <si>
    <t>编制单位:广州市XXX有限公司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</si>
</sst>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??_);_(@_)"/>
    <numFmt numFmtId="185" formatCode="mmm\ dd\,\ yy"/>
    <numFmt numFmtId="186" formatCode="_(&quot;$&quot;* #,##0.0_);_(&quot;$&quot;* \(#,##0.0\);_(&quot;$&quot;* &quot;-&quot;??_);_(@_)"/>
    <numFmt numFmtId="187" formatCode="mm/dd/yy_)"/>
    <numFmt numFmtId="188" formatCode="yyyy&quot;年&quot;m&quot;月&quot;;@"/>
  </numFmts>
  <fonts count="20">
    <font>
      <sz val="12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0.5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10.5"/>
      <name val="Times New Roman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7.5"/>
      <name val="Times New Roman"/>
      <family val="1"/>
    </font>
    <font>
      <sz val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vertical="center"/>
    </xf>
    <xf numFmtId="0" fontId="4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183" fontId="3" fillId="0" borderId="0" xfId="0" applyNumberFormat="1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183" fontId="6" fillId="0" borderId="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3" fontId="6" fillId="2" borderId="1" xfId="0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8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83" fontId="13" fillId="0" borderId="1" xfId="0" applyNumberFormat="1" applyFont="1" applyBorder="1" applyAlignment="1">
      <alignment horizontal="justify" wrapText="1"/>
    </xf>
    <xf numFmtId="183" fontId="13" fillId="2" borderId="1" xfId="0" applyNumberFormat="1" applyFont="1" applyFill="1" applyBorder="1" applyAlignment="1">
      <alignment horizontal="justify" wrapText="1"/>
    </xf>
    <xf numFmtId="183" fontId="0" fillId="0" borderId="0" xfId="0" applyNumberFormat="1" applyAlignment="1">
      <alignment/>
    </xf>
    <xf numFmtId="183" fontId="6" fillId="0" borderId="0" xfId="0" applyNumberFormat="1" applyFont="1" applyAlignment="1">
      <alignment horizontal="justify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3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183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Font="1" applyAlignment="1">
      <alignment vertical="center"/>
    </xf>
    <xf numFmtId="188" fontId="3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183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</cellXfs>
  <cellStyles count="19">
    <cellStyle name="Normal" xfId="0"/>
    <cellStyle name="_ET_STYLE_NoName_00_" xfId="15"/>
    <cellStyle name="Percent" xfId="16"/>
    <cellStyle name="Hyperlink" xfId="17"/>
    <cellStyle name="Currency" xfId="18"/>
    <cellStyle name="Currency [0]" xfId="19"/>
    <cellStyle name="霓付 [0]_97MBO" xfId="20"/>
    <cellStyle name="霓付_97MBO" xfId="21"/>
    <cellStyle name="烹拳 [0]_97MBO" xfId="22"/>
    <cellStyle name="烹拳_97MBO" xfId="23"/>
    <cellStyle name="普通_ 白土" xfId="24"/>
    <cellStyle name="千分位[0]_ 白土" xfId="25"/>
    <cellStyle name="千分位_ 白土" xfId="26"/>
    <cellStyle name="千位[0]_laroux" xfId="27"/>
    <cellStyle name="千位_laroux" xfId="28"/>
    <cellStyle name="Comma" xfId="29"/>
    <cellStyle name="Comma [0]" xfId="30"/>
    <cellStyle name="钎霖_laroux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329;&#31639;&#30424;&#31246;&#21153;&#24072;&#20107;&#21153;&#25152;\&#27169;&#26495;\&#22269;&#31246;&#27169;&#26495;\&#22269;&#31246;&#27169;&#29256;\My%20Documents\XWM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7329;&#31639;&#30424;&#31246;&#21153;&#24072;&#20107;&#21153;&#25152;\&#27169;&#26495;\&#22269;&#31246;&#27169;&#26495;\&#22269;&#31246;&#27169;&#29256;\&#22269;&#31246;\share\XWM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11)"/>
      <sheetName val="Sheet1 (17)"/>
      <sheetName val="Sheet1 (16)"/>
      <sheetName val="Sheet1 (15)"/>
      <sheetName val="Sheet1 (14)"/>
      <sheetName val="Sheet1 (13)"/>
      <sheetName val="Sheet1 (12)"/>
      <sheetName val="Sheet1 (10)"/>
      <sheetName val="Sheet1 (9)"/>
      <sheetName val="Sheet1 (8)"/>
      <sheetName val="Sheet1 (7)"/>
      <sheetName val="Sheet1 (6)"/>
      <sheetName val="Sheet1 (5)"/>
      <sheetName val="Sheet1 (4)"/>
      <sheetName val="Sheet1 (3)"/>
      <sheetName val="Sheet1 (2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17)"/>
      <sheetName val="Sheet1 (16)"/>
      <sheetName val="Sheet1 (15)"/>
      <sheetName val="Sheet1 (14)"/>
      <sheetName val="Sheet1 (13)"/>
      <sheetName val="Sheet1 (12)"/>
      <sheetName val="Sheet1 (11)"/>
      <sheetName val="Sheet1 (10)"/>
      <sheetName val="Sheet1 (9)"/>
      <sheetName val="Sheet1 (8)"/>
      <sheetName val="Sheet1 (7)"/>
      <sheetName val="Sheet1 (6)"/>
      <sheetName val="Sheet1 (5)"/>
      <sheetName val="Sheet1 (4)"/>
      <sheetName val="Sheet1 (3)"/>
      <sheetName val="Sheet1 (2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D17" sqref="D17"/>
    </sheetView>
  </sheetViews>
  <sheetFormatPr defaultColWidth="9.00390625" defaultRowHeight="14.25"/>
  <cols>
    <col min="1" max="1" width="15.00390625" style="1" customWidth="1"/>
    <col min="2" max="2" width="3.25390625" style="3" customWidth="1"/>
    <col min="3" max="3" width="12.50390625" style="50" customWidth="1"/>
    <col min="4" max="4" width="12.25390625" style="50" customWidth="1"/>
    <col min="5" max="5" width="15.50390625" style="1" customWidth="1"/>
    <col min="6" max="6" width="3.125" style="3" customWidth="1"/>
    <col min="7" max="8" width="12.625" style="50" customWidth="1"/>
    <col min="9" max="16384" width="9.00390625" style="1" bestFit="1" customWidth="1"/>
  </cols>
  <sheetData>
    <row r="1" spans="1:8" ht="20.25">
      <c r="A1" s="52" t="s">
        <v>0</v>
      </c>
      <c r="B1" s="53"/>
      <c r="C1" s="54"/>
      <c r="D1" s="54"/>
      <c r="E1" s="53"/>
      <c r="F1" s="53"/>
      <c r="G1" s="54"/>
      <c r="H1" s="54"/>
    </row>
    <row r="2" spans="1:8" ht="14.25">
      <c r="A2" s="55">
        <v>39447</v>
      </c>
      <c r="B2" s="56"/>
      <c r="C2" s="57"/>
      <c r="D2" s="57"/>
      <c r="E2" s="56"/>
      <c r="F2" s="56"/>
      <c r="G2" s="57"/>
      <c r="H2" s="57"/>
    </row>
    <row r="3" spans="1:8" ht="15">
      <c r="A3" s="58" t="s">
        <v>169</v>
      </c>
      <c r="B3" s="59"/>
      <c r="C3" s="60"/>
      <c r="D3" s="60"/>
      <c r="E3" s="59"/>
      <c r="H3" s="51" t="s">
        <v>1</v>
      </c>
    </row>
    <row r="4" spans="1:8" ht="9.75" customHeight="1">
      <c r="A4" s="65" t="s">
        <v>2</v>
      </c>
      <c r="B4" s="65" t="s">
        <v>3</v>
      </c>
      <c r="C4" s="66" t="s">
        <v>4</v>
      </c>
      <c r="D4" s="66" t="s">
        <v>5</v>
      </c>
      <c r="E4" s="65" t="s">
        <v>6</v>
      </c>
      <c r="F4" s="65" t="s">
        <v>3</v>
      </c>
      <c r="G4" s="66" t="s">
        <v>4</v>
      </c>
      <c r="H4" s="66" t="s">
        <v>5</v>
      </c>
    </row>
    <row r="5" spans="1:8" ht="13.5" customHeight="1">
      <c r="A5" s="65"/>
      <c r="B5" s="65"/>
      <c r="C5" s="67"/>
      <c r="D5" s="67"/>
      <c r="E5" s="65"/>
      <c r="F5" s="65"/>
      <c r="G5" s="67"/>
      <c r="H5" s="67"/>
    </row>
    <row r="6" spans="1:8" ht="14.25">
      <c r="A6" s="5" t="s">
        <v>7</v>
      </c>
      <c r="B6" s="6"/>
      <c r="C6" s="48"/>
      <c r="D6" s="48"/>
      <c r="E6" s="5" t="s">
        <v>8</v>
      </c>
      <c r="F6" s="6"/>
      <c r="G6" s="48"/>
      <c r="H6" s="48"/>
    </row>
    <row r="7" spans="1:8" ht="14.25">
      <c r="A7" s="5" t="s">
        <v>9</v>
      </c>
      <c r="B7" s="6">
        <v>1</v>
      </c>
      <c r="C7" s="48">
        <v>6761.85</v>
      </c>
      <c r="D7" s="48">
        <v>219390.5</v>
      </c>
      <c r="E7" s="5" t="s">
        <v>10</v>
      </c>
      <c r="F7" s="6">
        <v>30</v>
      </c>
      <c r="G7" s="48"/>
      <c r="H7" s="48"/>
    </row>
    <row r="8" spans="1:8" ht="14.25">
      <c r="A8" s="5" t="s">
        <v>11</v>
      </c>
      <c r="B8" s="6">
        <v>2</v>
      </c>
      <c r="C8" s="48"/>
      <c r="D8" s="48"/>
      <c r="E8" s="5" t="s">
        <v>12</v>
      </c>
      <c r="F8" s="6">
        <v>31</v>
      </c>
      <c r="G8" s="48"/>
      <c r="H8" s="48"/>
    </row>
    <row r="9" spans="1:8" ht="14.25">
      <c r="A9" s="5" t="s">
        <v>13</v>
      </c>
      <c r="B9" s="6">
        <v>3</v>
      </c>
      <c r="C9" s="48"/>
      <c r="D9" s="48"/>
      <c r="E9" s="5" t="s">
        <v>14</v>
      </c>
      <c r="F9" s="6">
        <v>32</v>
      </c>
      <c r="G9" s="48"/>
      <c r="H9" s="48"/>
    </row>
    <row r="10" spans="1:8" ht="14.25">
      <c r="A10" s="5" t="s">
        <v>15</v>
      </c>
      <c r="B10" s="6">
        <v>4</v>
      </c>
      <c r="C10" s="48"/>
      <c r="D10" s="48">
        <v>257707</v>
      </c>
      <c r="E10" s="5" t="s">
        <v>16</v>
      </c>
      <c r="F10" s="6">
        <v>33</v>
      </c>
      <c r="G10" s="48">
        <v>1200000</v>
      </c>
      <c r="H10" s="48">
        <v>1165195.5</v>
      </c>
    </row>
    <row r="11" spans="1:8" ht="14.25">
      <c r="A11" s="5" t="s">
        <v>17</v>
      </c>
      <c r="B11" s="6">
        <v>5</v>
      </c>
      <c r="C11" s="48"/>
      <c r="D11" s="48">
        <v>560</v>
      </c>
      <c r="E11" s="5" t="s">
        <v>18</v>
      </c>
      <c r="F11" s="6">
        <v>34</v>
      </c>
      <c r="G11" s="48">
        <v>1260044.7</v>
      </c>
      <c r="H11" s="48">
        <v>3594433.81</v>
      </c>
    </row>
    <row r="12" spans="1:8" ht="14.25">
      <c r="A12" s="5" t="s">
        <v>19</v>
      </c>
      <c r="B12" s="6">
        <v>6</v>
      </c>
      <c r="C12" s="49">
        <f>C10-C11</f>
        <v>0</v>
      </c>
      <c r="D12" s="49">
        <f>D10-D11</f>
        <v>257147</v>
      </c>
      <c r="E12" s="5" t="s">
        <v>20</v>
      </c>
      <c r="F12" s="6">
        <v>35</v>
      </c>
      <c r="G12" s="48"/>
      <c r="H12" s="48">
        <v>278791.57</v>
      </c>
    </row>
    <row r="13" spans="1:8" ht="14.25">
      <c r="A13" s="5" t="s">
        <v>21</v>
      </c>
      <c r="B13" s="6">
        <v>7</v>
      </c>
      <c r="C13" s="48">
        <v>200000</v>
      </c>
      <c r="D13" s="48"/>
      <c r="E13" s="5" t="s">
        <v>22</v>
      </c>
      <c r="F13" s="6">
        <v>36</v>
      </c>
      <c r="G13" s="48"/>
      <c r="H13" s="48">
        <v>195780.67</v>
      </c>
    </row>
    <row r="14" spans="1:8" ht="14.25">
      <c r="A14" s="5" t="s">
        <v>23</v>
      </c>
      <c r="B14" s="6">
        <v>8</v>
      </c>
      <c r="C14" s="48"/>
      <c r="D14" s="48"/>
      <c r="E14" s="5" t="s">
        <v>24</v>
      </c>
      <c r="F14" s="6">
        <v>37</v>
      </c>
      <c r="G14" s="48"/>
      <c r="H14" s="48">
        <v>39766.84</v>
      </c>
    </row>
    <row r="15" spans="1:8" ht="14.25">
      <c r="A15" s="7" t="s">
        <v>25</v>
      </c>
      <c r="B15" s="6">
        <v>9</v>
      </c>
      <c r="C15" s="48">
        <v>400000</v>
      </c>
      <c r="D15" s="48">
        <v>5407685.88</v>
      </c>
      <c r="E15" s="5" t="s">
        <v>26</v>
      </c>
      <c r="F15" s="6">
        <v>38</v>
      </c>
      <c r="G15" s="48"/>
      <c r="H15" s="48"/>
    </row>
    <row r="16" spans="1:8" ht="15.75" customHeight="1">
      <c r="A16" s="5" t="s">
        <v>27</v>
      </c>
      <c r="B16" s="6">
        <v>10</v>
      </c>
      <c r="C16" s="48"/>
      <c r="D16" s="48">
        <f>592738.26</f>
        <v>592738.26</v>
      </c>
      <c r="E16" s="5" t="s">
        <v>28</v>
      </c>
      <c r="F16" s="6">
        <v>39</v>
      </c>
      <c r="G16" s="48"/>
      <c r="H16" s="48">
        <v>2359.01</v>
      </c>
    </row>
    <row r="17" spans="1:8" ht="14.25">
      <c r="A17" s="5" t="s">
        <v>29</v>
      </c>
      <c r="B17" s="6">
        <v>11</v>
      </c>
      <c r="C17" s="48"/>
      <c r="D17" s="48">
        <v>190615.14</v>
      </c>
      <c r="E17" s="5" t="s">
        <v>30</v>
      </c>
      <c r="F17" s="6">
        <v>40</v>
      </c>
      <c r="G17" s="48"/>
      <c r="H17" s="48">
        <v>2448197.8</v>
      </c>
    </row>
    <row r="18" spans="1:8" ht="22.5">
      <c r="A18" s="5" t="s">
        <v>31</v>
      </c>
      <c r="B18" s="6">
        <v>12</v>
      </c>
      <c r="C18" s="48"/>
      <c r="D18" s="48">
        <v>1386.5</v>
      </c>
      <c r="E18" s="5" t="s">
        <v>32</v>
      </c>
      <c r="F18" s="6">
        <v>41</v>
      </c>
      <c r="G18" s="48"/>
      <c r="H18" s="48"/>
    </row>
    <row r="19" spans="1:8" ht="22.5">
      <c r="A19" s="5" t="s">
        <v>33</v>
      </c>
      <c r="B19" s="6">
        <v>13</v>
      </c>
      <c r="C19" s="48"/>
      <c r="D19" s="48"/>
      <c r="E19" s="5" t="s">
        <v>34</v>
      </c>
      <c r="F19" s="6">
        <v>42</v>
      </c>
      <c r="G19" s="48"/>
      <c r="H19" s="48"/>
    </row>
    <row r="20" spans="1:8" ht="14.25">
      <c r="A20" s="5" t="s">
        <v>35</v>
      </c>
      <c r="B20" s="6">
        <v>14</v>
      </c>
      <c r="C20" s="49"/>
      <c r="D20" s="48"/>
      <c r="E20" s="7"/>
      <c r="F20" s="6"/>
      <c r="G20" s="48"/>
      <c r="H20" s="48"/>
    </row>
    <row r="21" spans="1:8" ht="14.25">
      <c r="A21" s="7"/>
      <c r="B21" s="6"/>
      <c r="C21" s="48"/>
      <c r="D21" s="48"/>
      <c r="E21" s="8" t="s">
        <v>36</v>
      </c>
      <c r="F21" s="6">
        <v>43</v>
      </c>
      <c r="G21" s="49">
        <f>SUM(G7:G19)</f>
        <v>2460044.7</v>
      </c>
      <c r="H21" s="49">
        <f>SUM(H7:H19)</f>
        <v>7724525.2</v>
      </c>
    </row>
    <row r="22" spans="1:8" ht="14.25">
      <c r="A22" s="5" t="s">
        <v>37</v>
      </c>
      <c r="B22" s="6">
        <v>15</v>
      </c>
      <c r="C22" s="49">
        <f>SUM(C7:C21)-C10-C11</f>
        <v>606761.85</v>
      </c>
      <c r="D22" s="49">
        <f>SUM(D7:D21)-D10-D11</f>
        <v>6668963.279999999</v>
      </c>
      <c r="E22" s="5" t="s">
        <v>38</v>
      </c>
      <c r="F22" s="6"/>
      <c r="G22" s="48"/>
      <c r="H22" s="48"/>
    </row>
    <row r="23" spans="1:8" ht="14.25">
      <c r="A23" s="5" t="s">
        <v>39</v>
      </c>
      <c r="B23" s="6"/>
      <c r="C23" s="48"/>
      <c r="D23" s="48"/>
      <c r="E23" s="5" t="s">
        <v>40</v>
      </c>
      <c r="F23" s="6">
        <v>44</v>
      </c>
      <c r="G23" s="48"/>
      <c r="H23" s="48"/>
    </row>
    <row r="24" spans="1:8" ht="14.25">
      <c r="A24" s="5" t="s">
        <v>41</v>
      </c>
      <c r="B24" s="6">
        <v>16</v>
      </c>
      <c r="C24" s="48"/>
      <c r="D24" s="48"/>
      <c r="E24" s="5" t="s">
        <v>42</v>
      </c>
      <c r="F24" s="6">
        <v>45</v>
      </c>
      <c r="G24" s="48"/>
      <c r="H24" s="48"/>
    </row>
    <row r="25" spans="1:8" ht="14.25">
      <c r="A25" s="5" t="s">
        <v>43</v>
      </c>
      <c r="B25" s="6"/>
      <c r="C25" s="48"/>
      <c r="D25" s="48"/>
      <c r="E25" s="5" t="s">
        <v>44</v>
      </c>
      <c r="F25" s="6">
        <v>46</v>
      </c>
      <c r="G25" s="48"/>
      <c r="H25" s="48"/>
    </row>
    <row r="26" spans="1:8" ht="15" customHeight="1">
      <c r="A26" s="5" t="s">
        <v>45</v>
      </c>
      <c r="B26" s="6">
        <v>17</v>
      </c>
      <c r="C26" s="48">
        <v>782630</v>
      </c>
      <c r="D26" s="48">
        <v>1819942.7</v>
      </c>
      <c r="E26" s="5" t="s">
        <v>46</v>
      </c>
      <c r="F26" s="6">
        <v>47</v>
      </c>
      <c r="G26" s="48"/>
      <c r="H26" s="48"/>
    </row>
    <row r="27" spans="1:8" ht="15" customHeight="1">
      <c r="A27" s="5" t="s">
        <v>47</v>
      </c>
      <c r="B27" s="6">
        <v>18</v>
      </c>
      <c r="C27" s="48">
        <v>139846.67</v>
      </c>
      <c r="D27" s="48">
        <v>377028.95</v>
      </c>
      <c r="E27" s="5" t="s">
        <v>48</v>
      </c>
      <c r="F27" s="6">
        <v>48</v>
      </c>
      <c r="G27" s="48"/>
      <c r="H27" s="48"/>
    </row>
    <row r="28" spans="1:8" ht="14.25">
      <c r="A28" s="5" t="s">
        <v>49</v>
      </c>
      <c r="B28" s="6">
        <v>19</v>
      </c>
      <c r="C28" s="49">
        <f>C26-C27</f>
        <v>642783.33</v>
      </c>
      <c r="D28" s="49">
        <f>D26-D27</f>
        <v>1442913.75</v>
      </c>
      <c r="E28" s="7"/>
      <c r="F28" s="6"/>
      <c r="G28" s="48"/>
      <c r="H28" s="48"/>
    </row>
    <row r="29" spans="1:8" ht="14.25">
      <c r="A29" s="5" t="s">
        <v>50</v>
      </c>
      <c r="B29" s="6">
        <v>20</v>
      </c>
      <c r="C29" s="48"/>
      <c r="D29" s="48"/>
      <c r="E29" s="8" t="s">
        <v>51</v>
      </c>
      <c r="F29" s="6">
        <v>49</v>
      </c>
      <c r="G29" s="49">
        <f>SUM(G23:G26)</f>
        <v>0</v>
      </c>
      <c r="H29" s="49">
        <f>SUM(H23:H26)</f>
        <v>0</v>
      </c>
    </row>
    <row r="30" spans="1:8" ht="14.25">
      <c r="A30" s="5" t="s">
        <v>52</v>
      </c>
      <c r="B30" s="6">
        <v>21</v>
      </c>
      <c r="C30" s="48"/>
      <c r="D30" s="48"/>
      <c r="E30" s="5" t="s">
        <v>53</v>
      </c>
      <c r="F30" s="6"/>
      <c r="G30" s="48"/>
      <c r="H30" s="48"/>
    </row>
    <row r="31" spans="1:8" ht="22.5">
      <c r="A31" s="5" t="s">
        <v>54</v>
      </c>
      <c r="B31" s="6">
        <v>22</v>
      </c>
      <c r="C31" s="48"/>
      <c r="D31" s="48"/>
      <c r="E31" s="5" t="s">
        <v>55</v>
      </c>
      <c r="F31" s="6">
        <v>50</v>
      </c>
      <c r="G31" s="48"/>
      <c r="H31" s="48"/>
    </row>
    <row r="32" spans="1:8" ht="14.25">
      <c r="A32" s="5" t="s">
        <v>56</v>
      </c>
      <c r="B32" s="6">
        <v>23</v>
      </c>
      <c r="C32" s="49">
        <f>SUM(C28:C31)</f>
        <v>642783.33</v>
      </c>
      <c r="D32" s="49">
        <f>SUM(D28:D31)</f>
        <v>1442913.75</v>
      </c>
      <c r="E32" s="7"/>
      <c r="F32" s="6"/>
      <c r="G32" s="48"/>
      <c r="H32" s="48"/>
    </row>
    <row r="33" spans="1:8" ht="22.5">
      <c r="A33" s="5" t="s">
        <v>57</v>
      </c>
      <c r="B33" s="6"/>
      <c r="C33" s="48"/>
      <c r="D33" s="48"/>
      <c r="E33" s="8" t="s">
        <v>58</v>
      </c>
      <c r="F33" s="6">
        <v>51</v>
      </c>
      <c r="G33" s="49">
        <f>G21+G29+G31</f>
        <v>2460044.7</v>
      </c>
      <c r="H33" s="49">
        <f>H21+H29+H31</f>
        <v>7724525.2</v>
      </c>
    </row>
    <row r="34" spans="1:8" ht="15" customHeight="1">
      <c r="A34" s="5" t="s">
        <v>59</v>
      </c>
      <c r="B34" s="6">
        <v>24</v>
      </c>
      <c r="C34" s="48"/>
      <c r="D34" s="48"/>
      <c r="E34" s="5" t="s">
        <v>60</v>
      </c>
      <c r="F34" s="6"/>
      <c r="G34" s="48"/>
      <c r="H34" s="48"/>
    </row>
    <row r="35" spans="1:8" ht="14.25">
      <c r="A35" s="5" t="s">
        <v>61</v>
      </c>
      <c r="B35" s="6">
        <v>25</v>
      </c>
      <c r="C35" s="48">
        <v>25517.7</v>
      </c>
      <c r="D35" s="48">
        <v>1040175.36</v>
      </c>
      <c r="E35" s="5" t="s">
        <v>62</v>
      </c>
      <c r="F35" s="6">
        <v>52</v>
      </c>
      <c r="G35" s="48">
        <v>500000</v>
      </c>
      <c r="H35" s="48">
        <v>500000</v>
      </c>
    </row>
    <row r="36" spans="1:8" ht="14.25">
      <c r="A36" s="7"/>
      <c r="B36" s="6"/>
      <c r="C36" s="48"/>
      <c r="D36" s="48"/>
      <c r="E36" s="5" t="s">
        <v>63</v>
      </c>
      <c r="F36" s="6">
        <v>53</v>
      </c>
      <c r="G36" s="48"/>
      <c r="H36" s="48"/>
    </row>
    <row r="37" spans="1:8" ht="22.5">
      <c r="A37" s="5" t="s">
        <v>64</v>
      </c>
      <c r="B37" s="6">
        <v>26</v>
      </c>
      <c r="C37" s="49">
        <f>C34+C35</f>
        <v>25517.7</v>
      </c>
      <c r="D37" s="49">
        <f>D34+D35</f>
        <v>1040175.36</v>
      </c>
      <c r="E37" s="5" t="s">
        <v>65</v>
      </c>
      <c r="F37" s="6">
        <v>54</v>
      </c>
      <c r="G37" s="48"/>
      <c r="H37" s="48"/>
    </row>
    <row r="38" spans="1:8" ht="15" customHeight="1">
      <c r="A38" s="5" t="s">
        <v>66</v>
      </c>
      <c r="B38" s="6"/>
      <c r="C38" s="48"/>
      <c r="D38" s="48"/>
      <c r="E38" s="5" t="s">
        <v>67</v>
      </c>
      <c r="F38" s="6">
        <v>55</v>
      </c>
      <c r="G38" s="48"/>
      <c r="H38" s="48"/>
    </row>
    <row r="39" spans="1:8" ht="16.5" customHeight="1">
      <c r="A39" s="5" t="s">
        <v>68</v>
      </c>
      <c r="B39" s="6">
        <v>27</v>
      </c>
      <c r="C39" s="48"/>
      <c r="D39" s="48"/>
      <c r="E39" s="5" t="s">
        <v>69</v>
      </c>
      <c r="F39" s="6">
        <v>56</v>
      </c>
      <c r="G39" s="48">
        <v>-1684981.82</v>
      </c>
      <c r="H39" s="48">
        <v>927527.19</v>
      </c>
    </row>
    <row r="40" spans="1:8" ht="16.5" customHeight="1">
      <c r="A40" s="5" t="s">
        <v>53</v>
      </c>
      <c r="B40" s="6"/>
      <c r="C40" s="48"/>
      <c r="D40" s="48"/>
      <c r="E40" s="5" t="s">
        <v>70</v>
      </c>
      <c r="F40" s="6">
        <v>57</v>
      </c>
      <c r="G40" s="49">
        <f>SUM(G35:G39)</f>
        <v>-1184981.82</v>
      </c>
      <c r="H40" s="49">
        <f>H35+H36+H37+H39</f>
        <v>1427527.19</v>
      </c>
    </row>
    <row r="41" spans="1:8" ht="16.5" customHeight="1">
      <c r="A41" s="5" t="s">
        <v>71</v>
      </c>
      <c r="B41" s="6">
        <v>28</v>
      </c>
      <c r="C41" s="48"/>
      <c r="D41" s="48"/>
      <c r="E41" s="7"/>
      <c r="F41" s="6"/>
      <c r="G41" s="48"/>
      <c r="H41" s="48"/>
    </row>
    <row r="42" spans="1:8" ht="22.5">
      <c r="A42" s="8" t="s">
        <v>72</v>
      </c>
      <c r="B42" s="6">
        <v>29</v>
      </c>
      <c r="C42" s="49">
        <f>C22+C24+C32+C37+C39+C41</f>
        <v>1275062.88</v>
      </c>
      <c r="D42" s="49">
        <f>D22+D24+D32+D37+D39+D41</f>
        <v>9152052.389999999</v>
      </c>
      <c r="E42" s="5" t="s">
        <v>73</v>
      </c>
      <c r="F42" s="6">
        <v>58</v>
      </c>
      <c r="G42" s="49">
        <f>G33+G40</f>
        <v>1275062.8800000001</v>
      </c>
      <c r="H42" s="49">
        <f>H33+H40</f>
        <v>9152052.39</v>
      </c>
    </row>
    <row r="43" spans="1:8" ht="14.25">
      <c r="A43" s="61" t="s">
        <v>74</v>
      </c>
      <c r="B43" s="62"/>
      <c r="C43" s="63"/>
      <c r="D43" s="63"/>
      <c r="E43" s="62"/>
      <c r="F43" s="62"/>
      <c r="G43" s="63"/>
      <c r="H43" s="63"/>
    </row>
    <row r="44" spans="1:8" ht="14.25">
      <c r="A44" s="64" t="s">
        <v>75</v>
      </c>
      <c r="B44" s="53"/>
      <c r="C44" s="54"/>
      <c r="D44" s="54"/>
      <c r="E44" s="53"/>
      <c r="F44" s="53"/>
      <c r="G44" s="54"/>
      <c r="H44" s="54"/>
    </row>
    <row r="45" spans="1:8" ht="14.25">
      <c r="A45" s="64" t="s">
        <v>76</v>
      </c>
      <c r="B45" s="53"/>
      <c r="C45" s="54"/>
      <c r="D45" s="54"/>
      <c r="E45" s="53"/>
      <c r="F45" s="53"/>
      <c r="G45" s="54"/>
      <c r="H45" s="54"/>
    </row>
    <row r="46" spans="1:8" ht="14.25">
      <c r="A46" s="64" t="s">
        <v>77</v>
      </c>
      <c r="B46" s="53"/>
      <c r="C46" s="54"/>
      <c r="D46" s="54"/>
      <c r="E46" s="53"/>
      <c r="F46" s="53"/>
      <c r="G46" s="54"/>
      <c r="H46" s="54"/>
    </row>
    <row r="47" ht="14.25">
      <c r="A47" s="9"/>
    </row>
  </sheetData>
  <mergeCells count="15">
    <mergeCell ref="A44:H44"/>
    <mergeCell ref="A45:H45"/>
    <mergeCell ref="A46:H46"/>
    <mergeCell ref="A4:A5"/>
    <mergeCell ref="B4:B5"/>
    <mergeCell ref="C4:C5"/>
    <mergeCell ref="D4:D5"/>
    <mergeCell ref="E4:E5"/>
    <mergeCell ref="F4:F5"/>
    <mergeCell ref="G4:G5"/>
    <mergeCell ref="A1:H1"/>
    <mergeCell ref="A2:H2"/>
    <mergeCell ref="A3:E3"/>
    <mergeCell ref="A43:H43"/>
    <mergeCell ref="H4:H5"/>
  </mergeCells>
  <printOptions/>
  <pageMargins left="0.7083333333333334" right="0.275" top="0.5902777777777778" bottom="0.39305555555555555" header="0.5118055555555555" footer="0.5118055555555555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7"/>
  <sheetViews>
    <sheetView workbookViewId="0" topLeftCell="A13">
      <selection activeCell="F18" sqref="F18"/>
    </sheetView>
  </sheetViews>
  <sheetFormatPr defaultColWidth="9.00390625" defaultRowHeight="14.25"/>
  <cols>
    <col min="1" max="1" width="0.2421875" style="1" customWidth="1"/>
    <col min="2" max="2" width="2.75390625" style="1" hidden="1" customWidth="1"/>
    <col min="3" max="3" width="25.875" style="1" customWidth="1"/>
    <col min="4" max="4" width="15.75390625" style="1" customWidth="1"/>
    <col min="5" max="5" width="18.25390625" style="4" customWidth="1"/>
    <col min="6" max="6" width="18.125" style="4" customWidth="1"/>
    <col min="7" max="16384" width="9.00390625" style="1" bestFit="1" customWidth="1"/>
  </cols>
  <sheetData>
    <row r="1" ht="14.25">
      <c r="C1" s="10"/>
    </row>
    <row r="2" spans="3:6" ht="20.25">
      <c r="C2" s="52" t="s">
        <v>78</v>
      </c>
      <c r="D2" s="68"/>
      <c r="E2" s="68"/>
      <c r="F2" s="68"/>
    </row>
    <row r="3" spans="3:6" ht="14.25">
      <c r="C3" s="69">
        <f>'资产负债表'!A2</f>
        <v>39447</v>
      </c>
      <c r="D3" s="70"/>
      <c r="E3" s="70"/>
      <c r="F3" s="70"/>
    </row>
    <row r="4" spans="3:6" ht="24" customHeight="1">
      <c r="C4" s="71" t="str">
        <f>'资产负债表'!A3</f>
        <v>编制单位:广州市XXX有限公司</v>
      </c>
      <c r="D4" s="72"/>
      <c r="E4" s="72"/>
      <c r="F4" s="11" t="s">
        <v>79</v>
      </c>
    </row>
    <row r="5" spans="3:6" ht="25.5" customHeight="1">
      <c r="C5" s="74" t="s">
        <v>80</v>
      </c>
      <c r="D5" s="74" t="s">
        <v>81</v>
      </c>
      <c r="E5" s="75" t="s">
        <v>82</v>
      </c>
      <c r="F5" s="75" t="s">
        <v>83</v>
      </c>
    </row>
    <row r="6" spans="3:6" ht="25.5" customHeight="1">
      <c r="C6" s="74"/>
      <c r="D6" s="74"/>
      <c r="E6" s="76"/>
      <c r="F6" s="76"/>
    </row>
    <row r="7" spans="3:6" ht="27.75" customHeight="1">
      <c r="C7" s="12" t="s">
        <v>84</v>
      </c>
      <c r="D7" s="13">
        <v>1</v>
      </c>
      <c r="E7" s="14"/>
      <c r="F7" s="14">
        <v>27481988.29</v>
      </c>
    </row>
    <row r="8" spans="3:6" ht="27.75" customHeight="1">
      <c r="C8" s="12" t="s">
        <v>85</v>
      </c>
      <c r="D8" s="13">
        <v>2</v>
      </c>
      <c r="E8" s="14"/>
      <c r="F8" s="14">
        <v>3431535.99</v>
      </c>
    </row>
    <row r="9" spans="3:6" ht="27.75" customHeight="1">
      <c r="C9" s="12" t="s">
        <v>86</v>
      </c>
      <c r="D9" s="13">
        <v>3</v>
      </c>
      <c r="E9" s="14"/>
      <c r="F9" s="14">
        <v>9423581.94</v>
      </c>
    </row>
    <row r="10" spans="3:6" ht="27.75" customHeight="1">
      <c r="C10" s="12" t="s">
        <v>87</v>
      </c>
      <c r="D10" s="13">
        <v>4</v>
      </c>
      <c r="E10" s="14"/>
      <c r="F10" s="14">
        <v>1030983.67</v>
      </c>
    </row>
    <row r="11" spans="3:6" ht="27.75" customHeight="1">
      <c r="C11" s="12" t="s">
        <v>88</v>
      </c>
      <c r="D11" s="13">
        <v>5</v>
      </c>
      <c r="E11" s="17">
        <f>E7-E8-E9-E10</f>
        <v>0</v>
      </c>
      <c r="F11" s="17">
        <f>F7-F8-F9-F10</f>
        <v>13595886.689999998</v>
      </c>
    </row>
    <row r="12" spans="3:6" ht="27.75" customHeight="1">
      <c r="C12" s="12" t="s">
        <v>89</v>
      </c>
      <c r="D12" s="13">
        <v>6</v>
      </c>
      <c r="E12" s="14"/>
      <c r="F12" s="14">
        <f>399374-21959.29</f>
        <v>377414.71</v>
      </c>
    </row>
    <row r="13" spans="3:6" ht="27.75" customHeight="1">
      <c r="C13" s="12" t="s">
        <v>90</v>
      </c>
      <c r="D13" s="13">
        <v>7</v>
      </c>
      <c r="E13" s="14"/>
      <c r="F13" s="14">
        <v>11309454.14</v>
      </c>
    </row>
    <row r="14" spans="3:6" ht="27.75" customHeight="1">
      <c r="C14" s="12" t="s">
        <v>91</v>
      </c>
      <c r="D14" s="13">
        <v>8</v>
      </c>
      <c r="E14" s="14"/>
      <c r="F14" s="14">
        <v>1632.25</v>
      </c>
    </row>
    <row r="15" spans="3:6" ht="27.75" customHeight="1">
      <c r="C15" s="12" t="s">
        <v>92</v>
      </c>
      <c r="D15" s="13">
        <v>9</v>
      </c>
      <c r="E15" s="17">
        <f>E11+E12-E13-E14</f>
        <v>0</v>
      </c>
      <c r="F15" s="17">
        <f>F11+F12-F13-F14</f>
        <v>2662215.009999998</v>
      </c>
    </row>
    <row r="16" spans="3:6" ht="27.75" customHeight="1">
      <c r="C16" s="12" t="s">
        <v>93</v>
      </c>
      <c r="D16" s="13">
        <v>10</v>
      </c>
      <c r="E16" s="14"/>
      <c r="F16" s="14"/>
    </row>
    <row r="17" spans="3:6" ht="27.75" customHeight="1">
      <c r="C17" s="12" t="s">
        <v>94</v>
      </c>
      <c r="D17" s="13">
        <v>11</v>
      </c>
      <c r="E17" s="14"/>
      <c r="F17" s="14"/>
    </row>
    <row r="18" spans="3:6" ht="27.75" customHeight="1">
      <c r="C18" s="12" t="s">
        <v>95</v>
      </c>
      <c r="D18" s="13">
        <v>12</v>
      </c>
      <c r="E18" s="14"/>
      <c r="F18" s="14">
        <v>32594</v>
      </c>
    </row>
    <row r="19" spans="3:6" ht="27.75" customHeight="1">
      <c r="C19" s="12" t="s">
        <v>96</v>
      </c>
      <c r="D19" s="13">
        <v>13</v>
      </c>
      <c r="E19" s="14"/>
      <c r="F19" s="14">
        <v>82300</v>
      </c>
    </row>
    <row r="20" spans="3:6" ht="27.75" customHeight="1">
      <c r="C20" s="12" t="s">
        <v>97</v>
      </c>
      <c r="D20" s="13">
        <v>14</v>
      </c>
      <c r="E20" s="14"/>
      <c r="F20" s="14"/>
    </row>
    <row r="21" spans="3:6" ht="27.75" customHeight="1">
      <c r="C21" s="12" t="s">
        <v>98</v>
      </c>
      <c r="D21" s="13">
        <v>15</v>
      </c>
      <c r="E21" s="17">
        <f>E15+E16+E17+E18-E19+E20</f>
        <v>0</v>
      </c>
      <c r="F21" s="17">
        <f>F15+F16+F17+F18-F19+F20</f>
        <v>2612509.009999998</v>
      </c>
    </row>
    <row r="22" spans="3:6" ht="27.75" customHeight="1">
      <c r="C22" s="12" t="s">
        <v>99</v>
      </c>
      <c r="D22" s="13">
        <v>16</v>
      </c>
      <c r="E22" s="14"/>
      <c r="F22" s="14">
        <v>653500.03</v>
      </c>
    </row>
    <row r="23" spans="3:6" ht="27.75" customHeight="1">
      <c r="C23" s="12" t="s">
        <v>100</v>
      </c>
      <c r="D23" s="13">
        <v>17</v>
      </c>
      <c r="E23" s="17">
        <f>E21-E22</f>
        <v>0</v>
      </c>
      <c r="F23" s="17">
        <f>F21-F22</f>
        <v>1959008.979999998</v>
      </c>
    </row>
    <row r="24" ht="14.25">
      <c r="C24" s="15"/>
    </row>
    <row r="25" spans="3:11" ht="14.25">
      <c r="C25" s="73" t="s">
        <v>101</v>
      </c>
      <c r="D25" s="53"/>
      <c r="E25" s="53"/>
      <c r="F25" s="53"/>
      <c r="H25" s="15"/>
      <c r="K25" s="16"/>
    </row>
    <row r="27" ht="14.25">
      <c r="D27" s="15" t="s">
        <v>102</v>
      </c>
    </row>
  </sheetData>
  <mergeCells count="8">
    <mergeCell ref="C2:F2"/>
    <mergeCell ref="C3:F3"/>
    <mergeCell ref="C4:E4"/>
    <mergeCell ref="C25:F25"/>
    <mergeCell ref="C5:C6"/>
    <mergeCell ref="D5:D6"/>
    <mergeCell ref="E5:E6"/>
    <mergeCell ref="F5:F6"/>
  </mergeCells>
  <printOptions/>
  <pageMargins left="0.7479166666666667" right="0.7479166666666667" top="0.9840277777777777" bottom="0.9840277777777777" header="0.5118055555555555" footer="0.5118055555555555"/>
  <pageSetup blackAndWhite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4">
      <selection activeCell="I19" sqref="I19"/>
    </sheetView>
  </sheetViews>
  <sheetFormatPr defaultColWidth="9.00390625" defaultRowHeight="16.5" customHeight="1"/>
  <cols>
    <col min="1" max="1" width="29.125" style="34" customWidth="1"/>
    <col min="2" max="2" width="1.75390625" style="47" customWidth="1"/>
    <col min="3" max="3" width="13.00390625" style="24" customWidth="1"/>
    <col min="4" max="4" width="29.125" style="34" customWidth="1"/>
    <col min="5" max="5" width="2.00390625" style="41" customWidth="1"/>
    <col min="6" max="6" width="12.50390625" style="24" customWidth="1"/>
    <col min="7" max="16384" width="9.00390625" style="22" bestFit="1" customWidth="1"/>
  </cols>
  <sheetData>
    <row r="1" spans="1:6" ht="22.5">
      <c r="A1" s="77" t="s">
        <v>103</v>
      </c>
      <c r="B1" s="77"/>
      <c r="C1" s="77"/>
      <c r="D1" s="77"/>
      <c r="E1" s="77"/>
      <c r="F1" s="77"/>
    </row>
    <row r="2" spans="1:6" s="18" customFormat="1" ht="22.5" customHeight="1">
      <c r="A2" s="78" t="str">
        <f>'资产负债表'!A3</f>
        <v>编制单位:广州市XXX有限公司</v>
      </c>
      <c r="B2" s="78"/>
      <c r="C2" s="78"/>
      <c r="D2" s="23" t="s">
        <v>104</v>
      </c>
      <c r="E2" s="42"/>
      <c r="F2" s="2" t="s">
        <v>79</v>
      </c>
    </row>
    <row r="3" spans="1:6" s="24" customFormat="1" ht="16.5" customHeight="1">
      <c r="A3" s="21" t="s">
        <v>105</v>
      </c>
      <c r="B3" s="43" t="s">
        <v>106</v>
      </c>
      <c r="C3" s="21" t="s">
        <v>107</v>
      </c>
      <c r="D3" s="20" t="s">
        <v>105</v>
      </c>
      <c r="E3" s="37" t="s">
        <v>106</v>
      </c>
      <c r="F3" s="21" t="s">
        <v>107</v>
      </c>
    </row>
    <row r="4" spans="1:6" s="24" customFormat="1" ht="16.5" customHeight="1">
      <c r="A4" s="19" t="s">
        <v>108</v>
      </c>
      <c r="B4" s="44"/>
      <c r="C4" s="25"/>
      <c r="D4" s="20" t="s">
        <v>109</v>
      </c>
      <c r="E4" s="38"/>
      <c r="F4" s="25"/>
    </row>
    <row r="5" spans="1:6" s="24" customFormat="1" ht="16.5" customHeight="1">
      <c r="A5" s="19" t="s">
        <v>110</v>
      </c>
      <c r="B5" s="44"/>
      <c r="C5" s="25">
        <f>'利润表'!F7*1.03+('资产负债表'!C9-'资产负债表'!D9)+('资产负债表'!C10-'资产负债表'!D10)+('资产负债表'!H10-'资产负债表'!G10)-'资产负债表'!D11</f>
        <v>28013376.438699998</v>
      </c>
      <c r="D5" s="26" t="s">
        <v>111</v>
      </c>
      <c r="E5" s="38"/>
      <c r="F5" s="25"/>
    </row>
    <row r="6" spans="1:6" s="24" customFormat="1" ht="16.5" customHeight="1">
      <c r="A6" s="19" t="s">
        <v>112</v>
      </c>
      <c r="B6" s="44"/>
      <c r="C6" s="25">
        <f>'资产负债表'!C14-'资产负债表'!D14+'利润表'!F17</f>
        <v>0</v>
      </c>
      <c r="D6" s="26" t="s">
        <v>113</v>
      </c>
      <c r="E6" s="38"/>
      <c r="F6" s="25">
        <f>'利润表'!F23</f>
        <v>1959008.979999998</v>
      </c>
    </row>
    <row r="7" spans="1:6" s="24" customFormat="1" ht="16.5" customHeight="1">
      <c r="A7" s="19" t="s">
        <v>114</v>
      </c>
      <c r="B7" s="44"/>
      <c r="C7" s="25"/>
      <c r="D7" s="26" t="s">
        <v>115</v>
      </c>
      <c r="E7" s="38"/>
      <c r="F7" s="25"/>
    </row>
    <row r="8" spans="1:6" s="24" customFormat="1" ht="16.5" customHeight="1">
      <c r="A8" s="19" t="s">
        <v>116</v>
      </c>
      <c r="B8" s="44"/>
      <c r="C8" s="25">
        <f>SUM(C5:C7)</f>
        <v>28013376.438699998</v>
      </c>
      <c r="D8" s="26" t="s">
        <v>117</v>
      </c>
      <c r="E8" s="38"/>
      <c r="F8" s="25">
        <f>'资产负债表'!D27-'资产负债表'!C27</f>
        <v>237182.28</v>
      </c>
    </row>
    <row r="9" spans="1:6" s="24" customFormat="1" ht="16.5" customHeight="1">
      <c r="A9" s="19" t="s">
        <v>118</v>
      </c>
      <c r="B9" s="44"/>
      <c r="C9" s="25">
        <f>('利润表'!F8+'资产负债表'!D16-'资产负债表'!C16)+'资产负债表'!G8-'资产负债表'!H8+'资产负债表'!G9-'资产负债表'!H9+'资产负债表'!D13-'资产负债表'!C13</f>
        <v>3824274.25</v>
      </c>
      <c r="D9" s="27" t="s">
        <v>119</v>
      </c>
      <c r="E9" s="38"/>
      <c r="F9" s="25">
        <f>'资产负债表'!C34-'资产负债表'!D34</f>
        <v>0</v>
      </c>
    </row>
    <row r="10" spans="1:6" s="24" customFormat="1" ht="16.5" customHeight="1">
      <c r="A10" s="19" t="s">
        <v>120</v>
      </c>
      <c r="B10" s="44"/>
      <c r="C10" s="25">
        <v>3001308.92</v>
      </c>
      <c r="D10" s="27" t="s">
        <v>121</v>
      </c>
      <c r="E10" s="38"/>
      <c r="F10" s="25">
        <f>'资产负债表'!C35-'资产负债表'!D35</f>
        <v>-1014657.66</v>
      </c>
    </row>
    <row r="11" spans="1:6" s="24" customFormat="1" ht="16.5" customHeight="1">
      <c r="A11" s="19" t="s">
        <v>122</v>
      </c>
      <c r="B11" s="44"/>
      <c r="C11" s="25">
        <f>'利润表'!F10</f>
        <v>1030983.67</v>
      </c>
      <c r="D11" s="27" t="s">
        <v>123</v>
      </c>
      <c r="E11" s="38"/>
      <c r="F11" s="25">
        <f>'资产负债表'!C17-'资产负债表'!D17</f>
        <v>-190615.14</v>
      </c>
    </row>
    <row r="12" spans="1:6" s="24" customFormat="1" ht="16.5" customHeight="1">
      <c r="A12" s="19" t="s">
        <v>124</v>
      </c>
      <c r="B12" s="44"/>
      <c r="C12" s="25">
        <f>C13-SUM(C9:C11)</f>
        <v>17892210.5887</v>
      </c>
      <c r="D12" s="27" t="s">
        <v>125</v>
      </c>
      <c r="E12" s="38"/>
      <c r="F12" s="25">
        <f>'资产负债表'!H17-'资产负债表'!G17</f>
        <v>2448197.8</v>
      </c>
    </row>
    <row r="13" spans="1:6" s="24" customFormat="1" ht="27" customHeight="1">
      <c r="A13" s="19" t="s">
        <v>126</v>
      </c>
      <c r="B13" s="44"/>
      <c r="C13" s="25">
        <f>C8-C14</f>
        <v>25748777.4287</v>
      </c>
      <c r="D13" s="27" t="s">
        <v>127</v>
      </c>
      <c r="E13" s="38"/>
      <c r="F13" s="25">
        <f>-'利润表'!F18</f>
        <v>-32594</v>
      </c>
    </row>
    <row r="14" spans="1:6" s="24" customFormat="1" ht="16.5" customHeight="1">
      <c r="A14" s="19" t="s">
        <v>128</v>
      </c>
      <c r="B14" s="44"/>
      <c r="C14" s="25">
        <f>C37-C36-C35-C25</f>
        <v>2264599.01</v>
      </c>
      <c r="D14" s="26" t="s">
        <v>129</v>
      </c>
      <c r="E14" s="38"/>
      <c r="F14" s="25"/>
    </row>
    <row r="15" spans="1:6" s="24" customFormat="1" ht="16.5" customHeight="1">
      <c r="A15" s="19" t="s">
        <v>130</v>
      </c>
      <c r="B15" s="44"/>
      <c r="C15" s="25"/>
      <c r="D15" s="26" t="s">
        <v>131</v>
      </c>
      <c r="E15" s="38"/>
      <c r="F15" s="25"/>
    </row>
    <row r="16" spans="1:6" s="24" customFormat="1" ht="16.5" customHeight="1">
      <c r="A16" s="19" t="s">
        <v>132</v>
      </c>
      <c r="B16" s="44"/>
      <c r="C16" s="25">
        <f>IF('资产负债表'!C8-'资产负债表'!D8&gt;0,'资产负债表'!C8-'资产负债表'!D8,0)+IF('资产负债表'!C19-'资产负债表'!D19&gt;0,'资产负债表'!C19-'资产负债表'!D19,0)+IF('资产负债表'!C24-'资产负债表'!D24&gt;0,'资产负债表'!C24-'资产负债表'!D24,0)</f>
        <v>0</v>
      </c>
      <c r="D16" s="26" t="s">
        <v>133</v>
      </c>
      <c r="E16" s="38"/>
      <c r="F16" s="25">
        <f>-'利润表'!F16</f>
        <v>0</v>
      </c>
    </row>
    <row r="17" spans="1:6" s="24" customFormat="1" ht="16.5" customHeight="1">
      <c r="A17" s="19" t="s">
        <v>134</v>
      </c>
      <c r="B17" s="44"/>
      <c r="C17" s="25"/>
      <c r="D17" s="26" t="s">
        <v>135</v>
      </c>
      <c r="E17" s="38"/>
      <c r="F17" s="25">
        <f>'资产负债表'!H31-'资产负债表'!G31+'资产负债表'!C41-'资产负债表'!D41</f>
        <v>0</v>
      </c>
    </row>
    <row r="18" spans="1:6" s="24" customFormat="1" ht="26.25" customHeight="1">
      <c r="A18" s="28" t="s">
        <v>136</v>
      </c>
      <c r="B18" s="44"/>
      <c r="C18" s="25">
        <f>IF('资产负债表'!C26-'资产负债表'!D26&gt;0,'资产负债表'!C26-'资产负债表'!D26,0)+IF('资产负债表'!C37-'资产负债表'!D37&gt;0,'资产负债表'!C37-'资产负债表'!D37,0)+IF('资产负债表'!C39-'资产负债表'!D39&gt;0,'资产负债表'!C39-'资产负债表'!D39,0)</f>
        <v>0</v>
      </c>
      <c r="D18" s="26" t="s">
        <v>137</v>
      </c>
      <c r="E18" s="38"/>
      <c r="F18" s="25">
        <f>'资产负债表'!C16-'资产负债表'!D16</f>
        <v>-592738.26</v>
      </c>
    </row>
    <row r="19" spans="1:6" s="24" customFormat="1" ht="16.5" customHeight="1">
      <c r="A19" s="19" t="s">
        <v>138</v>
      </c>
      <c r="B19" s="44"/>
      <c r="C19" s="25"/>
      <c r="D19" s="29" t="s">
        <v>139</v>
      </c>
      <c r="E19" s="38"/>
      <c r="F19" s="25">
        <f>'资产负债表'!C9+'资产负债表'!C10+'资产负债表'!C13+'资产负债表'!C14+'资产负债表'!C15-'资产负债表'!D9-'资产负债表'!D10-'资产负债表'!D13-'资产负债表'!D14-'资产负债表'!D15</f>
        <v>-5065392.88</v>
      </c>
    </row>
    <row r="20" spans="1:6" s="24" customFormat="1" ht="16.5" customHeight="1">
      <c r="A20" s="19" t="s">
        <v>140</v>
      </c>
      <c r="B20" s="44"/>
      <c r="C20" s="25">
        <f>SUM(C16:C19)</f>
        <v>0</v>
      </c>
      <c r="D20" s="29" t="s">
        <v>141</v>
      </c>
      <c r="E20" s="38"/>
      <c r="F20" s="25">
        <f>SUM('资产负债表'!H8:H16)-SUM('资产负债表'!G8:G16)</f>
        <v>2816282.7</v>
      </c>
    </row>
    <row r="21" spans="1:6" s="24" customFormat="1" ht="27.75" customHeight="1">
      <c r="A21" s="26" t="s">
        <v>142</v>
      </c>
      <c r="B21" s="44"/>
      <c r="C21" s="25">
        <f>IF('资产负债表'!D26-'资产负债表'!C26&gt;0,'资产负债表'!D26-'资产负债表'!C26,0)+IF('资产负债表'!D37-'资产负债表'!C37&gt;0,'资产负债表'!D37-'资产负债表'!C37,0)+IF('资产负债表'!D39-'资产负债表'!C39&gt;0,'资产负债表'!D39-'资产负债表'!C39,0)</f>
        <v>2051970.3599999999</v>
      </c>
      <c r="D21" s="26" t="s">
        <v>143</v>
      </c>
      <c r="E21" s="38"/>
      <c r="F21" s="25">
        <f>F22-SUM(F6:F20)</f>
        <v>1699925.1900000023</v>
      </c>
    </row>
    <row r="22" spans="1:6" s="24" customFormat="1" ht="16.5" customHeight="1">
      <c r="A22" s="19" t="s">
        <v>144</v>
      </c>
      <c r="B22" s="44"/>
      <c r="C22" s="25">
        <f>IF('资产负债表'!D8-'资产负债表'!C8&gt;0,'资产负债表'!D8-'资产负债表'!C8,0)+IF('资产负债表'!D19-'资产负债表'!C19&gt;0,'资产负债表'!D19-'资产负债表'!C19,0)+IF('资产负债表'!D24-'资产负债表'!C24&gt;0,'资产负债表'!D24-'资产负债表'!C24,0)</f>
        <v>0</v>
      </c>
      <c r="D22" s="20" t="s">
        <v>145</v>
      </c>
      <c r="E22" s="38"/>
      <c r="F22" s="25">
        <f>C14</f>
        <v>2264599.01</v>
      </c>
    </row>
    <row r="23" spans="1:6" s="24" customFormat="1" ht="16.5" customHeight="1">
      <c r="A23" s="19" t="s">
        <v>146</v>
      </c>
      <c r="B23" s="44"/>
      <c r="C23" s="25"/>
      <c r="D23" s="26" t="s">
        <v>147</v>
      </c>
      <c r="E23" s="38"/>
      <c r="F23" s="25"/>
    </row>
    <row r="24" spans="1:6" s="24" customFormat="1" ht="16.5" customHeight="1">
      <c r="A24" s="30" t="s">
        <v>148</v>
      </c>
      <c r="B24" s="44"/>
      <c r="C24" s="25">
        <f>SUM(C21:C23)</f>
        <v>2051970.3599999999</v>
      </c>
      <c r="D24" s="26" t="s">
        <v>149</v>
      </c>
      <c r="E24" s="38"/>
      <c r="F24" s="25"/>
    </row>
    <row r="25" spans="1:6" s="24" customFormat="1" ht="16.5" customHeight="1">
      <c r="A25" s="19" t="s">
        <v>150</v>
      </c>
      <c r="B25" s="44"/>
      <c r="C25" s="25">
        <f>C20-C24</f>
        <v>-2051970.3599999999</v>
      </c>
      <c r="D25" s="26" t="s">
        <v>151</v>
      </c>
      <c r="E25" s="38"/>
      <c r="F25" s="25"/>
    </row>
    <row r="26" spans="1:6" s="24" customFormat="1" ht="16.5" customHeight="1">
      <c r="A26" s="19" t="s">
        <v>152</v>
      </c>
      <c r="B26" s="44"/>
      <c r="C26" s="25"/>
      <c r="D26" s="26" t="s">
        <v>153</v>
      </c>
      <c r="E26" s="38"/>
      <c r="F26" s="25"/>
    </row>
    <row r="27" spans="1:6" s="24" customFormat="1" ht="16.5" customHeight="1">
      <c r="A27" s="19" t="s">
        <v>154</v>
      </c>
      <c r="B27" s="44"/>
      <c r="C27" s="25">
        <f>'资产负债表'!H35-'资产负债表'!G35</f>
        <v>0</v>
      </c>
      <c r="D27" s="26" t="s">
        <v>155</v>
      </c>
      <c r="E27" s="38"/>
      <c r="F27" s="25"/>
    </row>
    <row r="28" spans="1:6" s="24" customFormat="1" ht="16.5" customHeight="1">
      <c r="A28" s="19" t="s">
        <v>156</v>
      </c>
      <c r="B28" s="44"/>
      <c r="C28" s="25">
        <f>IF('资产负债表'!H7-'资产负债表'!G7&gt;0,'资产负债表'!H7-'资产负债表'!G7,0)+IF('资产负债表'!H29-'资产负债表'!G29&gt;0,'资产负债表'!H29-'资产负债表'!G29,0)</f>
        <v>0</v>
      </c>
      <c r="D28" s="26" t="s">
        <v>157</v>
      </c>
      <c r="E28" s="38"/>
      <c r="F28" s="25">
        <f>'资产负债表'!D7</f>
        <v>219390.5</v>
      </c>
    </row>
    <row r="29" spans="1:6" s="24" customFormat="1" ht="16.5" customHeight="1">
      <c r="A29" s="19" t="s">
        <v>158</v>
      </c>
      <c r="B29" s="44"/>
      <c r="C29" s="25"/>
      <c r="D29" s="26" t="s">
        <v>159</v>
      </c>
      <c r="E29" s="38"/>
      <c r="F29" s="25">
        <f>'资产负债表'!C7</f>
        <v>6761.85</v>
      </c>
    </row>
    <row r="30" spans="1:6" s="24" customFormat="1" ht="16.5" customHeight="1">
      <c r="A30" s="19" t="s">
        <v>140</v>
      </c>
      <c r="B30" s="44"/>
      <c r="C30" s="25">
        <f>SUM(C27:C29)</f>
        <v>0</v>
      </c>
      <c r="D30" s="26" t="s">
        <v>160</v>
      </c>
      <c r="E30" s="38"/>
      <c r="F30" s="25"/>
    </row>
    <row r="31" spans="1:6" s="24" customFormat="1" ht="16.5" customHeight="1">
      <c r="A31" s="19" t="s">
        <v>161</v>
      </c>
      <c r="B31" s="44"/>
      <c r="C31" s="25">
        <f>IF('资产负债表'!G7-'资产负债表'!H7&gt;0,'资产负债表'!G7-'资产负债表'!H7,0)+IF('资产负债表'!G29-'资产负债表'!H29&gt;0,'资产负债表'!G29-'资产负债表'!H29,0)</f>
        <v>0</v>
      </c>
      <c r="D31" s="26" t="s">
        <v>162</v>
      </c>
      <c r="E31" s="38"/>
      <c r="F31" s="25"/>
    </row>
    <row r="32" spans="1:6" s="24" customFormat="1" ht="16.5" customHeight="1">
      <c r="A32" s="29" t="s">
        <v>163</v>
      </c>
      <c r="B32" s="44"/>
      <c r="C32" s="25"/>
      <c r="D32" s="26" t="s">
        <v>164</v>
      </c>
      <c r="E32" s="38"/>
      <c r="F32" s="25">
        <f>F28-F29+F30-F31</f>
        <v>212628.65</v>
      </c>
    </row>
    <row r="33" spans="1:6" s="24" customFormat="1" ht="16.5" customHeight="1">
      <c r="A33" s="19" t="s">
        <v>165</v>
      </c>
      <c r="B33" s="44"/>
      <c r="C33" s="25"/>
      <c r="D33" s="19"/>
      <c r="E33" s="38"/>
      <c r="F33" s="25"/>
    </row>
    <row r="34" spans="1:6" s="24" customFormat="1" ht="16.5" customHeight="1">
      <c r="A34" s="19" t="s">
        <v>148</v>
      </c>
      <c r="B34" s="44"/>
      <c r="C34" s="25">
        <f>SUM(C31:C33)</f>
        <v>0</v>
      </c>
      <c r="E34" s="38"/>
      <c r="F34" s="25"/>
    </row>
    <row r="35" spans="1:6" s="24" customFormat="1" ht="16.5" customHeight="1">
      <c r="A35" s="19" t="s">
        <v>166</v>
      </c>
      <c r="B35" s="44"/>
      <c r="C35" s="25">
        <f>C30-C34</f>
        <v>0</v>
      </c>
      <c r="D35" s="26"/>
      <c r="E35" s="38"/>
      <c r="F35" s="25"/>
    </row>
    <row r="36" spans="1:6" s="24" customFormat="1" ht="16.5" customHeight="1">
      <c r="A36" s="19" t="s">
        <v>167</v>
      </c>
      <c r="B36" s="44"/>
      <c r="C36" s="25"/>
      <c r="D36" s="26"/>
      <c r="E36" s="38"/>
      <c r="F36" s="25"/>
    </row>
    <row r="37" spans="1:6" s="24" customFormat="1" ht="16.5" customHeight="1">
      <c r="A37" s="19" t="s">
        <v>168</v>
      </c>
      <c r="B37" s="44"/>
      <c r="C37" s="25">
        <f>F32</f>
        <v>212628.65</v>
      </c>
      <c r="D37" s="26"/>
      <c r="E37" s="38"/>
      <c r="F37" s="25"/>
    </row>
    <row r="38" spans="1:6" ht="16.5" customHeight="1">
      <c r="A38" s="31"/>
      <c r="B38" s="45"/>
      <c r="C38" s="32"/>
      <c r="D38" s="33"/>
      <c r="E38" s="39"/>
      <c r="F38" s="32"/>
    </row>
    <row r="39" spans="1:6" ht="16.5" customHeight="1">
      <c r="A39" s="31"/>
      <c r="B39" s="45"/>
      <c r="C39" s="32"/>
      <c r="D39" s="33"/>
      <c r="E39" s="39"/>
      <c r="F39" s="32"/>
    </row>
    <row r="40" spans="2:6" ht="16.5" customHeight="1">
      <c r="B40" s="46"/>
      <c r="C40" s="35"/>
      <c r="D40" s="36"/>
      <c r="E40" s="40"/>
      <c r="F40" s="35"/>
    </row>
    <row r="41" spans="2:6" ht="16.5" customHeight="1">
      <c r="B41" s="46"/>
      <c r="C41" s="35"/>
      <c r="D41" s="36"/>
      <c r="E41" s="40"/>
      <c r="F41" s="35"/>
    </row>
    <row r="42" spans="2:6" ht="16.5" customHeight="1">
      <c r="B42" s="46"/>
      <c r="C42" s="35"/>
      <c r="D42" s="36"/>
      <c r="E42" s="40"/>
      <c r="F42" s="35"/>
    </row>
    <row r="43" spans="2:6" ht="16.5" customHeight="1">
      <c r="B43" s="46"/>
      <c r="C43" s="35"/>
      <c r="D43" s="36"/>
      <c r="E43" s="40"/>
      <c r="F43" s="35"/>
    </row>
    <row r="44" spans="2:6" ht="16.5" customHeight="1">
      <c r="B44" s="46"/>
      <c r="C44" s="35"/>
      <c r="D44" s="36"/>
      <c r="E44" s="40"/>
      <c r="F44" s="35"/>
    </row>
    <row r="45" spans="2:6" ht="16.5" customHeight="1">
      <c r="B45" s="46"/>
      <c r="C45" s="35"/>
      <c r="D45" s="36"/>
      <c r="E45" s="40"/>
      <c r="F45" s="35"/>
    </row>
    <row r="46" spans="2:6" ht="16.5" customHeight="1">
      <c r="B46" s="46"/>
      <c r="E46" s="40"/>
      <c r="F46" s="35"/>
    </row>
    <row r="47" spans="2:5" ht="16.5" customHeight="1">
      <c r="B47" s="46"/>
      <c r="E47" s="40"/>
    </row>
  </sheetData>
  <mergeCells count="2">
    <mergeCell ref="A1:F1"/>
    <mergeCell ref="A2:C2"/>
  </mergeCells>
  <printOptions/>
  <pageMargins left="0.6298611111111111" right="0.19652777777777777" top="0.7868055555555555" bottom="0.7868055555555555" header="0.5118055555555555" footer="0.5118055555555555"/>
  <pageSetup blackAndWhite="1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zbq</dc:creator>
  <cp:keywords/>
  <dc:description>2006.11.20根据国税函2006（1043）修改</dc:description>
  <cp:lastModifiedBy>雨林木风</cp:lastModifiedBy>
  <cp:lastPrinted>2008-04-16T10:29:46Z</cp:lastPrinted>
  <dcterms:created xsi:type="dcterms:W3CDTF">2004-05-20T03:30:55Z</dcterms:created>
  <dcterms:modified xsi:type="dcterms:W3CDTF">2012-10-08T10:11:01Z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